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jensen\Documents\FS\1712\10-K\ER\Tear sheet\"/>
    </mc:Choice>
  </mc:AlternateContent>
  <bookViews>
    <workbookView xWindow="-15" yWindow="585" windowWidth="14400" windowHeight="13050"/>
  </bookViews>
  <sheets>
    <sheet name="Proforma Data" sheetId="4" r:id="rId1"/>
  </sheets>
  <definedNames>
    <definedName name="_xlnm.Print_Area" localSheetId="0">'Proforma Data'!$A$1:$Z$52</definedName>
  </definedNames>
  <calcPr calcId="171027"/>
</workbook>
</file>

<file path=xl/calcChain.xml><?xml version="1.0" encoding="utf-8"?>
<calcChain xmlns="http://schemas.openxmlformats.org/spreadsheetml/2006/main">
  <c r="Y51" i="4" l="1"/>
  <c r="W51" i="4"/>
  <c r="Y50" i="4"/>
  <c r="W50" i="4"/>
  <c r="Y49" i="4"/>
  <c r="W49" i="4"/>
  <c r="Y48" i="4"/>
  <c r="W48" i="4"/>
  <c r="W52" i="4" l="1"/>
  <c r="Y52" i="4"/>
  <c r="Y36" i="4" l="1"/>
  <c r="W36" i="4"/>
  <c r="Y35" i="4"/>
  <c r="W35" i="4"/>
  <c r="Y34" i="4"/>
  <c r="W34" i="4"/>
  <c r="U33" i="4"/>
  <c r="S33" i="4"/>
  <c r="C33" i="4"/>
  <c r="E33" i="4" s="1"/>
  <c r="G33" i="4" s="1"/>
  <c r="I33" i="4" s="1"/>
  <c r="K33" i="4" s="1"/>
  <c r="M33" i="4" s="1"/>
  <c r="O33" i="4" s="1"/>
  <c r="Q33" i="4" s="1"/>
  <c r="W33" i="4" l="1"/>
  <c r="Y33" i="4" s="1"/>
  <c r="U21" i="4"/>
  <c r="S21" i="4"/>
  <c r="O21" i="4"/>
  <c r="M21" i="4"/>
  <c r="K21" i="4"/>
  <c r="I21" i="4"/>
  <c r="G21" i="4"/>
  <c r="E21" i="4"/>
  <c r="C21" i="4"/>
  <c r="U14" i="4"/>
  <c r="S14" i="4"/>
  <c r="O14" i="4"/>
  <c r="M14" i="4"/>
  <c r="K14" i="4"/>
  <c r="I14" i="4"/>
  <c r="G14" i="4"/>
  <c r="E14" i="4"/>
  <c r="C14" i="4"/>
  <c r="Y20" i="4"/>
  <c r="W20" i="4"/>
  <c r="Y13" i="4"/>
  <c r="W13" i="4"/>
  <c r="Y19" i="4"/>
  <c r="W19" i="4"/>
  <c r="Y12" i="4"/>
  <c r="W12" i="4"/>
  <c r="W21" i="4" l="1"/>
  <c r="Y14" i="4"/>
  <c r="W14" i="4"/>
  <c r="Y21" i="4"/>
  <c r="U15" i="4"/>
  <c r="U22" i="4"/>
  <c r="S22" i="4" l="1"/>
  <c r="S15" i="4"/>
  <c r="O22" i="4"/>
  <c r="M22" i="4"/>
  <c r="K22" i="4"/>
  <c r="O15" i="4"/>
  <c r="M15" i="4"/>
  <c r="K15" i="4"/>
  <c r="I22" i="4"/>
  <c r="G22" i="4"/>
  <c r="E22" i="4"/>
  <c r="C22" i="4"/>
  <c r="I15" i="4"/>
  <c r="G15" i="4"/>
  <c r="E15" i="4"/>
  <c r="C15" i="4"/>
  <c r="S46" i="4" l="1"/>
  <c r="S39" i="4"/>
  <c r="U39" i="4"/>
  <c r="U27" i="4"/>
  <c r="U26" i="4"/>
  <c r="U46" i="4"/>
  <c r="U23" i="4" l="1"/>
  <c r="U28" i="4"/>
  <c r="U16" i="4"/>
  <c r="U30" i="4" l="1"/>
  <c r="Y42" i="4" l="1"/>
  <c r="Y41" i="4"/>
  <c r="Y40" i="4"/>
  <c r="Y22" i="4"/>
  <c r="Y15" i="4"/>
  <c r="W42" i="4" l="1"/>
  <c r="W41" i="4"/>
  <c r="W40" i="4"/>
  <c r="W22" i="4"/>
  <c r="W15" i="4"/>
  <c r="W46" i="4"/>
  <c r="K45" i="4"/>
  <c r="K43" i="4"/>
  <c r="Y43" i="4" s="1"/>
  <c r="Q28" i="4"/>
  <c r="O28" i="4"/>
  <c r="M28" i="4"/>
  <c r="K28" i="4"/>
  <c r="Q27" i="4"/>
  <c r="O27" i="4"/>
  <c r="M27" i="4"/>
  <c r="K27" i="4"/>
  <c r="Q26" i="4"/>
  <c r="O26" i="4"/>
  <c r="M26" i="4"/>
  <c r="K26" i="4"/>
  <c r="Q23" i="4"/>
  <c r="O23" i="4"/>
  <c r="M23" i="4"/>
  <c r="K23" i="4"/>
  <c r="Q16" i="4"/>
  <c r="O16" i="4"/>
  <c r="M16" i="4"/>
  <c r="K16" i="4"/>
  <c r="W28" i="4" l="1"/>
  <c r="W27" i="4"/>
  <c r="W23" i="4"/>
  <c r="K30" i="4"/>
  <c r="Q30" i="4"/>
  <c r="O30" i="4"/>
  <c r="M30" i="4"/>
  <c r="W16" i="4"/>
  <c r="W26" i="4"/>
  <c r="W30" i="4" l="1"/>
  <c r="C43" i="4" l="1"/>
  <c r="W43" i="4" l="1"/>
  <c r="W39" i="4" s="1"/>
  <c r="Y39" i="4" s="1"/>
  <c r="C39" i="4"/>
  <c r="Y46" i="4"/>
  <c r="Y16" i="4" l="1"/>
  <c r="Y28" i="4"/>
  <c r="Y27" i="4"/>
  <c r="Y26" i="4"/>
  <c r="Y23" i="4"/>
  <c r="C45" i="4"/>
  <c r="I28" i="4"/>
  <c r="G28" i="4"/>
  <c r="E28" i="4"/>
  <c r="C28" i="4"/>
  <c r="I27" i="4"/>
  <c r="G27" i="4"/>
  <c r="E27" i="4"/>
  <c r="C27" i="4"/>
  <c r="I26" i="4"/>
  <c r="G26" i="4"/>
  <c r="E26" i="4"/>
  <c r="C26" i="4"/>
  <c r="I23" i="4"/>
  <c r="G23" i="4"/>
  <c r="E23" i="4"/>
  <c r="C23" i="4"/>
  <c r="I16" i="4"/>
  <c r="G16" i="4"/>
  <c r="E16" i="4"/>
  <c r="C16" i="4"/>
  <c r="Y30" i="4" l="1"/>
  <c r="C30" i="4"/>
  <c r="I30" i="4"/>
  <c r="G30" i="4"/>
  <c r="E30" i="4"/>
  <c r="E39" i="4" l="1"/>
  <c r="G39" i="4" s="1"/>
  <c r="I39" i="4" s="1"/>
  <c r="K39" i="4" s="1"/>
  <c r="M39" i="4" s="1"/>
  <c r="O39" i="4" s="1"/>
  <c r="Q39" i="4" s="1"/>
  <c r="S27" i="4" l="1"/>
  <c r="S16" i="4"/>
  <c r="S28" i="4"/>
  <c r="S26" i="4"/>
  <c r="S23" i="4"/>
  <c r="S30" i="4" l="1"/>
</calcChain>
</file>

<file path=xl/sharedStrings.xml><?xml version="1.0" encoding="utf-8"?>
<sst xmlns="http://schemas.openxmlformats.org/spreadsheetml/2006/main" count="56" uniqueCount="26">
  <si>
    <t>National Oilwell Varco, Inc.</t>
  </si>
  <si>
    <t>Year To Date</t>
  </si>
  <si>
    <t>Q1</t>
  </si>
  <si>
    <t>Q2</t>
  </si>
  <si>
    <t>Q3</t>
  </si>
  <si>
    <t>Q4</t>
  </si>
  <si>
    <t xml:space="preserve">  Eliminations</t>
  </si>
  <si>
    <t xml:space="preserve">    Total</t>
  </si>
  <si>
    <t xml:space="preserve">  Ending Backlog</t>
  </si>
  <si>
    <t xml:space="preserve">  Completion &amp; Production Solutions</t>
  </si>
  <si>
    <t xml:space="preserve">  Wellbore Technologies</t>
  </si>
  <si>
    <t>Completion &amp; Production Solutions:</t>
  </si>
  <si>
    <t xml:space="preserve">  FX Adjustment</t>
  </si>
  <si>
    <t xml:space="preserve">  Revenue out of backlog</t>
  </si>
  <si>
    <t xml:space="preserve">  Order Additions, net</t>
  </si>
  <si>
    <t>Proforma Selected Financial Data</t>
  </si>
  <si>
    <t xml:space="preserve">  Eliminations and corporate costs</t>
  </si>
  <si>
    <t>Revenue:</t>
  </si>
  <si>
    <t>Adjusted EBITDA:</t>
  </si>
  <si>
    <t>Adjusted EBITDA %:</t>
  </si>
  <si>
    <t xml:space="preserve">  Deductions from backlog</t>
  </si>
  <si>
    <t>Rig Technologies:</t>
  </si>
  <si>
    <t xml:space="preserve">  Rig Technologies</t>
  </si>
  <si>
    <t xml:space="preserve">    NOV consolidated</t>
  </si>
  <si>
    <t>Other items excluded from Adjusted EBITDA:</t>
  </si>
  <si>
    <t>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</si>
</sst>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_);_(@_)"/>
    <numFmt numFmtId="165" formatCode="_(&quot;$&quot;* #,##0_);_(&quot;$&quot;* \(#,##0\);_(&quot;$&quot;* &quot;-&quot;??_);_(@_)"/>
    <numFmt numFmtId="166" formatCode="0.0%"/>
    <numFmt numFmtId="167" formatCode="_(&quot;$&quot;* #,##0_);_(&quot;$&quot;* \(#,##0\);_(&quot;$&quot;* &quot;-&quot;?_);_(@_)"/>
    <numFmt numFmtId="168" formatCode="_(&quot;$&quot;* #,##0.0_);_(&quot;$&quot;* \(#,##0.0\);_(&quot;$&quot;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/>
    <xf numFmtId="0" fontId="3" fillId="0" borderId="8" xfId="2" applyFont="1" applyBorder="1"/>
    <xf numFmtId="0" fontId="3" fillId="0" borderId="10" xfId="2" applyFont="1" applyBorder="1"/>
    <xf numFmtId="164" fontId="3" fillId="0" borderId="8" xfId="3" applyNumberFormat="1" applyFont="1" applyBorder="1"/>
    <xf numFmtId="164" fontId="3" fillId="0" borderId="0" xfId="3" applyNumberFormat="1" applyFont="1" applyBorder="1"/>
    <xf numFmtId="164" fontId="3" fillId="0" borderId="0" xfId="2" applyNumberFormat="1" applyFont="1"/>
    <xf numFmtId="165" fontId="3" fillId="0" borderId="8" xfId="3" applyNumberFormat="1" applyFont="1" applyBorder="1"/>
    <xf numFmtId="165" fontId="3" fillId="0" borderId="0" xfId="3" applyNumberFormat="1" applyFont="1" applyBorder="1"/>
    <xf numFmtId="165" fontId="3" fillId="0" borderId="0" xfId="3" applyNumberFormat="1" applyFont="1"/>
    <xf numFmtId="0" fontId="3" fillId="0" borderId="0" xfId="2" quotePrefix="1" applyFont="1" applyAlignment="1">
      <alignment horizontal="left"/>
    </xf>
    <xf numFmtId="164" fontId="3" fillId="0" borderId="0" xfId="2" applyNumberFormat="1" applyFont="1" applyBorder="1"/>
    <xf numFmtId="164" fontId="3" fillId="0" borderId="4" xfId="3" applyNumberFormat="1" applyFont="1" applyBorder="1"/>
    <xf numFmtId="164" fontId="3" fillId="0" borderId="5" xfId="3" applyNumberFormat="1" applyFont="1" applyBorder="1"/>
    <xf numFmtId="164" fontId="3" fillId="0" borderId="8" xfId="2" applyNumberFormat="1" applyFont="1" applyBorder="1"/>
    <xf numFmtId="166" fontId="3" fillId="0" borderId="8" xfId="4" applyNumberFormat="1" applyFont="1" applyBorder="1"/>
    <xf numFmtId="166" fontId="3" fillId="0" borderId="0" xfId="4" applyNumberFormat="1" applyFont="1" applyBorder="1"/>
    <xf numFmtId="43" fontId="3" fillId="0" borderId="0" xfId="5" applyFont="1" applyBorder="1"/>
    <xf numFmtId="167" fontId="3" fillId="0" borderId="8" xfId="2" applyNumberFormat="1" applyFont="1" applyBorder="1"/>
    <xf numFmtId="167" fontId="3" fillId="0" borderId="0" xfId="2" applyNumberFormat="1" applyFont="1" applyBorder="1"/>
    <xf numFmtId="43" fontId="3" fillId="0" borderId="0" xfId="2" applyNumberFormat="1" applyFont="1" applyBorder="1"/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165" fontId="3" fillId="0" borderId="4" xfId="3" applyNumberFormat="1" applyFont="1" applyBorder="1"/>
    <xf numFmtId="165" fontId="3" fillId="0" borderId="5" xfId="3" applyNumberFormat="1" applyFont="1" applyBorder="1"/>
    <xf numFmtId="165" fontId="3" fillId="0" borderId="6" xfId="3" applyNumberFormat="1" applyFont="1" applyBorder="1"/>
    <xf numFmtId="166" fontId="3" fillId="0" borderId="8" xfId="1" applyNumberFormat="1" applyFont="1" applyBorder="1"/>
    <xf numFmtId="166" fontId="3" fillId="0" borderId="0" xfId="1" applyNumberFormat="1" applyFont="1" applyBorder="1"/>
    <xf numFmtId="166" fontId="3" fillId="0" borderId="0" xfId="1" applyNumberFormat="1" applyFont="1"/>
    <xf numFmtId="0" fontId="3" fillId="0" borderId="12" xfId="2" applyFont="1" applyBorder="1"/>
    <xf numFmtId="0" fontId="3" fillId="0" borderId="13" xfId="2" applyFont="1" applyBorder="1"/>
    <xf numFmtId="0" fontId="3" fillId="0" borderId="11" xfId="2" applyFont="1" applyBorder="1"/>
    <xf numFmtId="0" fontId="3" fillId="0" borderId="7" xfId="2" quotePrefix="1" applyFont="1" applyBorder="1" applyAlignment="1">
      <alignment horizontal="left"/>
    </xf>
    <xf numFmtId="167" fontId="5" fillId="0" borderId="5" xfId="2" applyNumberFormat="1" applyFont="1" applyBorder="1" applyAlignment="1">
      <alignment horizontal="left"/>
    </xf>
    <xf numFmtId="167" fontId="3" fillId="0" borderId="5" xfId="2" applyNumberFormat="1" applyFont="1" applyBorder="1"/>
    <xf numFmtId="167" fontId="3" fillId="0" borderId="4" xfId="2" applyNumberFormat="1" applyFont="1" applyBorder="1"/>
    <xf numFmtId="0" fontId="3" fillId="0" borderId="5" xfId="2" applyFont="1" applyBorder="1"/>
    <xf numFmtId="0" fontId="3" fillId="0" borderId="0" xfId="2" quotePrefix="1" applyFont="1"/>
    <xf numFmtId="167" fontId="3" fillId="0" borderId="0" xfId="2" applyNumberFormat="1" applyFont="1"/>
    <xf numFmtId="168" fontId="3" fillId="0" borderId="0" xfId="2" applyNumberFormat="1" applyFont="1"/>
    <xf numFmtId="0" fontId="3" fillId="0" borderId="2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164" fontId="3" fillId="0" borderId="5" xfId="2" applyNumberFormat="1" applyFont="1" applyBorder="1"/>
    <xf numFmtId="0" fontId="3" fillId="0" borderId="0" xfId="2" quotePrefix="1" applyFont="1" applyBorder="1"/>
    <xf numFmtId="0" fontId="3" fillId="0" borderId="14" xfId="2" applyFont="1" applyBorder="1"/>
    <xf numFmtId="165" fontId="3" fillId="0" borderId="14" xfId="3" applyNumberFormat="1" applyFont="1" applyBorder="1"/>
    <xf numFmtId="164" fontId="3" fillId="0" borderId="14" xfId="2" applyNumberFormat="1" applyFont="1" applyBorder="1"/>
    <xf numFmtId="166" fontId="3" fillId="0" borderId="14" xfId="1" applyNumberFormat="1" applyFont="1" applyBorder="1"/>
    <xf numFmtId="167" fontId="3" fillId="0" borderId="14" xfId="2" applyNumberFormat="1" applyFont="1" applyBorder="1"/>
    <xf numFmtId="167" fontId="5" fillId="0" borderId="15" xfId="2" applyNumberFormat="1" applyFont="1" applyBorder="1" applyAlignment="1">
      <alignment horizontal="left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16" xfId="2" applyFont="1" applyBorder="1"/>
    <xf numFmtId="0" fontId="7" fillId="0" borderId="0" xfId="2" quotePrefix="1" applyFont="1" applyAlignment="1">
      <alignment horizontal="left"/>
    </xf>
    <xf numFmtId="164" fontId="7" fillId="0" borderId="0" xfId="2" applyNumberFormat="1" applyFont="1"/>
    <xf numFmtId="165" fontId="7" fillId="0" borderId="8" xfId="3" applyNumberFormat="1" applyFont="1" applyBorder="1"/>
    <xf numFmtId="165" fontId="7" fillId="0" borderId="0" xfId="3" applyNumberFormat="1" applyFont="1" applyBorder="1"/>
    <xf numFmtId="165" fontId="7" fillId="0" borderId="14" xfId="3" applyNumberFormat="1" applyFont="1" applyBorder="1"/>
    <xf numFmtId="0" fontId="7" fillId="0" borderId="0" xfId="2" applyFont="1" applyBorder="1"/>
    <xf numFmtId="0" fontId="7" fillId="0" borderId="8" xfId="2" applyFont="1" applyBorder="1"/>
    <xf numFmtId="164" fontId="7" fillId="0" borderId="8" xfId="3" applyNumberFormat="1" applyFont="1" applyBorder="1"/>
    <xf numFmtId="164" fontId="7" fillId="0" borderId="0" xfId="3" applyNumberFormat="1" applyFont="1" applyBorder="1"/>
    <xf numFmtId="164" fontId="7" fillId="0" borderId="14" xfId="2" applyNumberFormat="1" applyFont="1" applyBorder="1"/>
    <xf numFmtId="164" fontId="7" fillId="0" borderId="0" xfId="2" applyNumberFormat="1" applyFont="1" applyBorder="1"/>
    <xf numFmtId="0" fontId="7" fillId="0" borderId="0" xfId="2" applyFont="1"/>
    <xf numFmtId="165" fontId="7" fillId="0" borderId="0" xfId="3" applyNumberFormat="1" applyFont="1"/>
    <xf numFmtId="164" fontId="7" fillId="0" borderId="4" xfId="3" applyNumberFormat="1" applyFont="1" applyBorder="1"/>
    <xf numFmtId="164" fontId="7" fillId="0" borderId="5" xfId="3" applyNumberFormat="1" applyFont="1" applyBorder="1"/>
    <xf numFmtId="164" fontId="7" fillId="0" borderId="5" xfId="2" applyNumberFormat="1" applyFont="1" applyBorder="1"/>
    <xf numFmtId="0" fontId="3" fillId="0" borderId="9" xfId="2" applyFont="1" applyBorder="1"/>
    <xf numFmtId="43" fontId="3" fillId="0" borderId="8" xfId="5" applyFont="1" applyBorder="1"/>
    <xf numFmtId="43" fontId="3" fillId="0" borderId="9" xfId="5" applyFont="1" applyBorder="1"/>
    <xf numFmtId="166" fontId="3" fillId="0" borderId="9" xfId="4" applyNumberFormat="1" applyFont="1" applyBorder="1"/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6">
    <cellStyle name="Comma 2" xfId="5"/>
    <cellStyle name="Currency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tabSelected="1" zoomScale="85" zoomScaleNormal="85" workbookViewId="0">
      <selection activeCell="I56" sqref="I56"/>
    </sheetView>
  </sheetViews>
  <sheetFormatPr defaultRowHeight="12.75" x14ac:dyDescent="0.2"/>
  <cols>
    <col min="1" max="1" width="46.42578125" style="1" bestFit="1" customWidth="1"/>
    <col min="2" max="2" width="2.7109375" style="1" customWidth="1"/>
    <col min="3" max="3" width="8.7109375" style="1" customWidth="1"/>
    <col min="4" max="4" width="2.7109375" style="1" customWidth="1"/>
    <col min="5" max="5" width="8.7109375" style="1" customWidth="1"/>
    <col min="6" max="6" width="2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7" width="8.7109375" style="1" customWidth="1"/>
    <col min="18" max="18" width="2.7109375" style="1" customWidth="1"/>
    <col min="19" max="19" width="9.140625" style="1"/>
    <col min="20" max="20" width="2.7109375" style="1" customWidth="1"/>
    <col min="21" max="21" width="8.85546875" style="1" customWidth="1"/>
    <col min="22" max="22" width="2.7109375" style="1" customWidth="1"/>
    <col min="23" max="23" width="9.5703125" style="1" customWidth="1"/>
    <col min="24" max="24" width="2.7109375" style="1" customWidth="1"/>
    <col min="25" max="25" width="9.140625" style="1" customWidth="1"/>
    <col min="26" max="26" width="1.7109375" style="1" customWidth="1"/>
    <col min="27" max="27" width="13.42578125" style="1" bestFit="1" customWidth="1"/>
    <col min="28" max="28" width="12.85546875" style="1" bestFit="1" customWidth="1"/>
    <col min="29" max="29" width="12.28515625" style="1" bestFit="1" customWidth="1"/>
    <col min="30" max="30" width="12.85546875" style="1" bestFit="1" customWidth="1"/>
    <col min="31" max="16384" width="9.140625" style="1"/>
  </cols>
  <sheetData>
    <row r="1" spans="1:29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9" x14ac:dyDescent="0.2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9" x14ac:dyDescent="0.2">
      <c r="A3" s="84" t="s">
        <v>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9" x14ac:dyDescent="0.2">
      <c r="A4" s="50"/>
      <c r="B4" s="46"/>
      <c r="C4" s="46"/>
      <c r="D4" s="46"/>
      <c r="E4" s="46"/>
      <c r="F4" s="46"/>
      <c r="G4" s="46"/>
      <c r="H4" s="46"/>
      <c r="I4" s="46"/>
      <c r="J4" s="46"/>
      <c r="K4" s="51"/>
      <c r="L4" s="51"/>
      <c r="M4" s="51"/>
      <c r="N4" s="51"/>
      <c r="O4" s="51"/>
      <c r="P4" s="51"/>
      <c r="Q4" s="51"/>
      <c r="R4" s="51"/>
      <c r="S4" s="46"/>
      <c r="T4" s="46"/>
      <c r="U4" s="61"/>
      <c r="V4" s="61"/>
      <c r="W4" s="51"/>
      <c r="X4" s="51"/>
      <c r="Y4" s="46"/>
    </row>
    <row r="5" spans="1:29" x14ac:dyDescent="0.2">
      <c r="A5" s="49"/>
    </row>
    <row r="7" spans="1:29" x14ac:dyDescent="0.2">
      <c r="S7" s="41"/>
      <c r="T7" s="41"/>
      <c r="U7" s="41"/>
      <c r="V7" s="41"/>
      <c r="W7" s="41"/>
      <c r="X7" s="41"/>
      <c r="Y7" s="41"/>
    </row>
    <row r="8" spans="1:29" ht="15.75" customHeight="1" x14ac:dyDescent="0.2">
      <c r="C8" s="86">
        <v>2016</v>
      </c>
      <c r="D8" s="87"/>
      <c r="E8" s="87"/>
      <c r="F8" s="87"/>
      <c r="G8" s="87"/>
      <c r="H8" s="87"/>
      <c r="I8" s="87"/>
      <c r="J8" s="55"/>
      <c r="K8" s="87">
        <v>2017</v>
      </c>
      <c r="L8" s="87"/>
      <c r="M8" s="87"/>
      <c r="N8" s="87"/>
      <c r="O8" s="87"/>
      <c r="P8" s="87"/>
      <c r="Q8" s="90"/>
      <c r="R8" s="55"/>
      <c r="S8" s="87" t="s">
        <v>1</v>
      </c>
      <c r="T8" s="87"/>
      <c r="U8" s="87"/>
      <c r="V8" s="87"/>
      <c r="W8" s="87"/>
      <c r="X8" s="88"/>
      <c r="Y8" s="87"/>
      <c r="Z8" s="7"/>
    </row>
    <row r="9" spans="1:29" x14ac:dyDescent="0.2">
      <c r="C9" s="3" t="s">
        <v>2</v>
      </c>
      <c r="D9" s="2"/>
      <c r="E9" s="4" t="s">
        <v>3</v>
      </c>
      <c r="F9" s="2"/>
      <c r="G9" s="4" t="s">
        <v>4</v>
      </c>
      <c r="H9" s="2"/>
      <c r="I9" s="4" t="s">
        <v>5</v>
      </c>
      <c r="J9" s="55"/>
      <c r="K9" s="4" t="s">
        <v>2</v>
      </c>
      <c r="L9" s="2"/>
      <c r="M9" s="4" t="s">
        <v>3</v>
      </c>
      <c r="N9" s="2"/>
      <c r="O9" s="4" t="s">
        <v>4</v>
      </c>
      <c r="P9" s="2"/>
      <c r="Q9" s="4" t="s">
        <v>5</v>
      </c>
      <c r="R9" s="55"/>
      <c r="S9" s="4">
        <v>2014</v>
      </c>
      <c r="T9" s="6"/>
      <c r="U9" s="62">
        <v>2015</v>
      </c>
      <c r="V9" s="6"/>
      <c r="W9" s="4">
        <v>2016</v>
      </c>
      <c r="X9" s="35"/>
      <c r="Y9" s="4">
        <v>2017</v>
      </c>
      <c r="Z9" s="7"/>
    </row>
    <row r="10" spans="1:29" x14ac:dyDescent="0.2">
      <c r="C10" s="7"/>
      <c r="D10" s="6"/>
      <c r="E10" s="6"/>
      <c r="F10" s="6"/>
      <c r="G10" s="6"/>
      <c r="H10" s="6"/>
      <c r="I10" s="6"/>
      <c r="J10" s="55"/>
      <c r="K10" s="6"/>
      <c r="L10" s="6"/>
      <c r="M10" s="6"/>
      <c r="N10" s="6"/>
      <c r="O10" s="6"/>
      <c r="P10" s="6"/>
      <c r="Q10" s="6"/>
      <c r="R10" s="55"/>
      <c r="S10" s="6"/>
      <c r="T10" s="6"/>
      <c r="U10" s="54"/>
      <c r="V10" s="6"/>
      <c r="W10" s="54"/>
      <c r="X10" s="6"/>
      <c r="Y10" s="54"/>
      <c r="Z10" s="7"/>
    </row>
    <row r="11" spans="1:29" x14ac:dyDescent="0.2">
      <c r="A11" s="1" t="s">
        <v>17</v>
      </c>
      <c r="C11" s="7"/>
      <c r="D11" s="6"/>
      <c r="E11" s="6"/>
      <c r="F11" s="6"/>
      <c r="G11" s="6"/>
      <c r="H11" s="6"/>
      <c r="I11" s="6"/>
      <c r="J11" s="55"/>
      <c r="K11" s="6"/>
      <c r="L11" s="6"/>
      <c r="M11" s="6"/>
      <c r="N11" s="6"/>
      <c r="O11" s="6"/>
      <c r="P11" s="6"/>
      <c r="Q11" s="6"/>
      <c r="R11" s="55"/>
      <c r="S11" s="6"/>
      <c r="T11" s="6"/>
      <c r="U11" s="6"/>
      <c r="V11" s="6"/>
      <c r="W11" s="6"/>
      <c r="X11" s="6"/>
      <c r="Y11" s="6"/>
      <c r="Z11" s="7"/>
    </row>
    <row r="12" spans="1:29" x14ac:dyDescent="0.2">
      <c r="A12" s="15" t="s">
        <v>10</v>
      </c>
      <c r="B12" s="11"/>
      <c r="C12" s="12">
        <v>631</v>
      </c>
      <c r="D12" s="13"/>
      <c r="E12" s="13">
        <v>511</v>
      </c>
      <c r="F12" s="13"/>
      <c r="G12" s="13">
        <v>526</v>
      </c>
      <c r="H12" s="13"/>
      <c r="I12" s="13">
        <v>531</v>
      </c>
      <c r="J12" s="56"/>
      <c r="K12" s="13">
        <v>555</v>
      </c>
      <c r="L12" s="13"/>
      <c r="M12" s="13">
        <v>614</v>
      </c>
      <c r="N12" s="13"/>
      <c r="O12" s="13">
        <v>693</v>
      </c>
      <c r="P12" s="13"/>
      <c r="Q12" s="13">
        <v>715</v>
      </c>
      <c r="R12" s="56"/>
      <c r="S12" s="13">
        <v>5722</v>
      </c>
      <c r="T12" s="6"/>
      <c r="U12" s="13">
        <v>3718</v>
      </c>
      <c r="V12" s="6"/>
      <c r="W12" s="13">
        <f>SUM(C12:I12)</f>
        <v>2199</v>
      </c>
      <c r="X12" s="6"/>
      <c r="Y12" s="13">
        <f>SUM(K12:Q12)</f>
        <v>2577</v>
      </c>
      <c r="Z12" s="7"/>
      <c r="AC12" s="47"/>
    </row>
    <row r="13" spans="1:29" x14ac:dyDescent="0.2">
      <c r="A13" s="15" t="s">
        <v>9</v>
      </c>
      <c r="B13" s="11"/>
      <c r="C13" s="9">
        <v>558</v>
      </c>
      <c r="D13" s="10"/>
      <c r="E13" s="10">
        <v>538</v>
      </c>
      <c r="F13" s="10"/>
      <c r="G13" s="10">
        <v>543</v>
      </c>
      <c r="H13" s="10"/>
      <c r="I13" s="10">
        <v>602</v>
      </c>
      <c r="J13" s="57"/>
      <c r="K13" s="10">
        <v>648</v>
      </c>
      <c r="L13" s="10"/>
      <c r="M13" s="10">
        <v>652</v>
      </c>
      <c r="N13" s="10"/>
      <c r="O13" s="10">
        <v>682</v>
      </c>
      <c r="P13" s="10"/>
      <c r="Q13" s="10">
        <v>690</v>
      </c>
      <c r="R13" s="57"/>
      <c r="S13" s="16">
        <v>4645</v>
      </c>
      <c r="T13" s="6"/>
      <c r="U13" s="16">
        <v>3365</v>
      </c>
      <c r="V13" s="6"/>
      <c r="W13" s="16">
        <f>SUM(C13:I13)</f>
        <v>2241</v>
      </c>
      <c r="X13" s="6"/>
      <c r="Y13" s="16">
        <f>SUM(K13:Q13)</f>
        <v>2672</v>
      </c>
      <c r="Z13" s="7"/>
    </row>
    <row r="14" spans="1:29" x14ac:dyDescent="0.2">
      <c r="A14" s="1" t="s">
        <v>22</v>
      </c>
      <c r="B14" s="14"/>
      <c r="C14" s="9">
        <f>926+391-211</f>
        <v>1106</v>
      </c>
      <c r="D14" s="10"/>
      <c r="E14" s="10">
        <f>564+364-179</f>
        <v>749</v>
      </c>
      <c r="F14" s="10"/>
      <c r="G14" s="10">
        <f>470+322-150</f>
        <v>642</v>
      </c>
      <c r="H14" s="10"/>
      <c r="I14" s="10">
        <f>426+339-152</f>
        <v>613</v>
      </c>
      <c r="J14" s="57"/>
      <c r="K14" s="10">
        <f>393+321-132</f>
        <v>582</v>
      </c>
      <c r="L14" s="10"/>
      <c r="M14" s="10">
        <f>346+341-141</f>
        <v>546</v>
      </c>
      <c r="N14" s="10"/>
      <c r="O14" s="10">
        <f>330+311-131</f>
        <v>510</v>
      </c>
      <c r="P14" s="10"/>
      <c r="Q14" s="10">
        <v>614</v>
      </c>
      <c r="R14" s="57"/>
      <c r="S14" s="16">
        <f>9848+3222-1272</f>
        <v>11798</v>
      </c>
      <c r="T14" s="6"/>
      <c r="U14" s="16">
        <f>6964+2515-1200</f>
        <v>8279</v>
      </c>
      <c r="V14" s="6"/>
      <c r="W14" s="16">
        <f>SUM(C14:I14)</f>
        <v>3110</v>
      </c>
      <c r="X14" s="6"/>
      <c r="Y14" s="16">
        <f>SUM(K14:Q14)</f>
        <v>2252</v>
      </c>
      <c r="Z14" s="7"/>
    </row>
    <row r="15" spans="1:29" x14ac:dyDescent="0.2">
      <c r="A15" s="15" t="s">
        <v>6</v>
      </c>
      <c r="B15" s="11"/>
      <c r="C15" s="17">
        <f>-317+211</f>
        <v>-106</v>
      </c>
      <c r="D15" s="10"/>
      <c r="E15" s="18">
        <f>-253+179</f>
        <v>-74</v>
      </c>
      <c r="F15" s="10"/>
      <c r="G15" s="18">
        <f>-215+150</f>
        <v>-65</v>
      </c>
      <c r="H15" s="10"/>
      <c r="I15" s="18">
        <f>-206+152</f>
        <v>-54</v>
      </c>
      <c r="J15" s="57"/>
      <c r="K15" s="18">
        <f>-176+132</f>
        <v>-44</v>
      </c>
      <c r="L15" s="10"/>
      <c r="M15" s="18">
        <f>-194+141</f>
        <v>-53</v>
      </c>
      <c r="N15" s="10"/>
      <c r="O15" s="18">
        <f>-181+131</f>
        <v>-50</v>
      </c>
      <c r="P15" s="10"/>
      <c r="Q15" s="18">
        <v>-50</v>
      </c>
      <c r="R15" s="57"/>
      <c r="S15" s="53">
        <f>-1997+1272</f>
        <v>-725</v>
      </c>
      <c r="T15" s="6"/>
      <c r="U15" s="53">
        <f>-1805+1200</f>
        <v>-605</v>
      </c>
      <c r="V15" s="6"/>
      <c r="W15" s="53">
        <f>SUM(C15:I15)</f>
        <v>-299</v>
      </c>
      <c r="X15" s="6"/>
      <c r="Y15" s="53">
        <f>SUM(K15:Q15)</f>
        <v>-197</v>
      </c>
      <c r="Z15" s="7"/>
    </row>
    <row r="16" spans="1:29" x14ac:dyDescent="0.2">
      <c r="A16" s="15" t="s">
        <v>7</v>
      </c>
      <c r="B16" s="14"/>
      <c r="C16" s="12">
        <f>SUM(C12:C15)</f>
        <v>2189</v>
      </c>
      <c r="D16" s="13"/>
      <c r="E16" s="13">
        <f>SUM(E12:E15)</f>
        <v>1724</v>
      </c>
      <c r="F16" s="13"/>
      <c r="G16" s="13">
        <f>SUM(G12:G15)</f>
        <v>1646</v>
      </c>
      <c r="H16" s="13"/>
      <c r="I16" s="13">
        <f>SUM(I12:I15)</f>
        <v>1692</v>
      </c>
      <c r="J16" s="56"/>
      <c r="K16" s="13">
        <f>SUM(K12:K15)</f>
        <v>1741</v>
      </c>
      <c r="L16" s="13"/>
      <c r="M16" s="13">
        <f>SUM(M12:M15)</f>
        <v>1759</v>
      </c>
      <c r="N16" s="13"/>
      <c r="O16" s="13">
        <f>SUM(O12:O15)</f>
        <v>1835</v>
      </c>
      <c r="P16" s="13"/>
      <c r="Q16" s="13">
        <f>SUM(Q12:Q15)</f>
        <v>1969</v>
      </c>
      <c r="R16" s="56"/>
      <c r="S16" s="13">
        <f>SUM(S12:S15)</f>
        <v>21440</v>
      </c>
      <c r="T16" s="6"/>
      <c r="U16" s="13">
        <f>SUM(U12:U15)</f>
        <v>14757</v>
      </c>
      <c r="V16" s="6"/>
      <c r="W16" s="13">
        <f>SUM(W12:W15)</f>
        <v>7251</v>
      </c>
      <c r="X16" s="6"/>
      <c r="Y16" s="13">
        <f>SUM(Y12:Y15)</f>
        <v>7304</v>
      </c>
      <c r="Z16" s="7"/>
    </row>
    <row r="17" spans="1:26" x14ac:dyDescent="0.2">
      <c r="B17" s="11"/>
      <c r="C17" s="19"/>
      <c r="D17" s="16"/>
      <c r="E17" s="16"/>
      <c r="F17" s="16"/>
      <c r="G17" s="16"/>
      <c r="H17" s="16"/>
      <c r="I17" s="16"/>
      <c r="J17" s="57"/>
      <c r="K17" s="16"/>
      <c r="L17" s="16"/>
      <c r="M17" s="16"/>
      <c r="N17" s="16"/>
      <c r="O17" s="16"/>
      <c r="P17" s="16"/>
      <c r="Q17" s="16"/>
      <c r="R17" s="57"/>
      <c r="S17" s="16"/>
      <c r="T17" s="6"/>
      <c r="U17" s="16"/>
      <c r="V17" s="6"/>
      <c r="W17" s="16"/>
      <c r="X17" s="6"/>
      <c r="Y17" s="16"/>
      <c r="Z17" s="7"/>
    </row>
    <row r="18" spans="1:26" x14ac:dyDescent="0.2">
      <c r="A18" s="1" t="s">
        <v>18</v>
      </c>
      <c r="B18" s="11"/>
      <c r="C18" s="19"/>
      <c r="D18" s="16"/>
      <c r="E18" s="16"/>
      <c r="F18" s="16"/>
      <c r="G18" s="16"/>
      <c r="H18" s="16"/>
      <c r="I18" s="16"/>
      <c r="J18" s="57"/>
      <c r="K18" s="16"/>
      <c r="L18" s="16"/>
      <c r="M18" s="16"/>
      <c r="N18" s="16"/>
      <c r="O18" s="16"/>
      <c r="P18" s="16"/>
      <c r="Q18" s="16"/>
      <c r="R18" s="57"/>
      <c r="S18" s="16"/>
      <c r="T18" s="6"/>
      <c r="U18" s="16"/>
      <c r="V18" s="6"/>
      <c r="W18" s="16"/>
      <c r="X18" s="6"/>
      <c r="Y18" s="16"/>
      <c r="Z18" s="7"/>
    </row>
    <row r="19" spans="1:26" x14ac:dyDescent="0.2">
      <c r="A19" s="15" t="s">
        <v>10</v>
      </c>
      <c r="B19" s="11"/>
      <c r="C19" s="12">
        <v>43</v>
      </c>
      <c r="D19" s="13"/>
      <c r="E19" s="13">
        <v>1</v>
      </c>
      <c r="F19" s="13"/>
      <c r="G19" s="13">
        <v>26</v>
      </c>
      <c r="H19" s="13"/>
      <c r="I19" s="13">
        <v>20</v>
      </c>
      <c r="J19" s="56"/>
      <c r="K19" s="13">
        <v>38</v>
      </c>
      <c r="L19" s="13"/>
      <c r="M19" s="13">
        <v>66</v>
      </c>
      <c r="N19" s="13"/>
      <c r="O19" s="13">
        <v>94</v>
      </c>
      <c r="P19" s="13"/>
      <c r="Q19" s="13">
        <v>107</v>
      </c>
      <c r="R19" s="56"/>
      <c r="S19" s="13">
        <v>1556</v>
      </c>
      <c r="T19" s="6"/>
      <c r="U19" s="13">
        <v>605</v>
      </c>
      <c r="V19" s="6"/>
      <c r="W19" s="13">
        <f>SUM(C19:I19)</f>
        <v>90</v>
      </c>
      <c r="X19" s="6"/>
      <c r="Y19" s="13">
        <f>SUM(K19:Q19)</f>
        <v>305</v>
      </c>
      <c r="Z19" s="7"/>
    </row>
    <row r="20" spans="1:26" x14ac:dyDescent="0.2">
      <c r="A20" s="15" t="s">
        <v>9</v>
      </c>
      <c r="B20" s="11"/>
      <c r="C20" s="9">
        <v>48</v>
      </c>
      <c r="D20" s="10"/>
      <c r="E20" s="10">
        <v>57</v>
      </c>
      <c r="F20" s="10"/>
      <c r="G20" s="10">
        <v>43</v>
      </c>
      <c r="H20" s="10"/>
      <c r="I20" s="10">
        <v>69</v>
      </c>
      <c r="J20" s="57"/>
      <c r="K20" s="10">
        <v>77</v>
      </c>
      <c r="L20" s="10"/>
      <c r="M20" s="10">
        <v>98</v>
      </c>
      <c r="N20" s="10"/>
      <c r="O20" s="10">
        <v>97</v>
      </c>
      <c r="P20" s="10"/>
      <c r="Q20" s="10">
        <v>74</v>
      </c>
      <c r="R20" s="57"/>
      <c r="S20" s="16">
        <v>969</v>
      </c>
      <c r="T20" s="6"/>
      <c r="U20" s="16">
        <v>535</v>
      </c>
      <c r="V20" s="6"/>
      <c r="W20" s="16">
        <f>SUM(C20:I20)</f>
        <v>217</v>
      </c>
      <c r="X20" s="6"/>
      <c r="Y20" s="16">
        <f>SUM(K20:Q20)</f>
        <v>346</v>
      </c>
      <c r="Z20" s="7"/>
    </row>
    <row r="21" spans="1:26" x14ac:dyDescent="0.2">
      <c r="A21" s="1" t="s">
        <v>22</v>
      </c>
      <c r="B21" s="14"/>
      <c r="C21" s="9">
        <f>137+82-86</f>
        <v>133</v>
      </c>
      <c r="D21" s="10"/>
      <c r="E21" s="10">
        <f>49+73-78</f>
        <v>44</v>
      </c>
      <c r="F21" s="10"/>
      <c r="G21" s="10">
        <f>50+81-63</f>
        <v>68</v>
      </c>
      <c r="H21" s="10"/>
      <c r="I21" s="10">
        <f>57+80-66</f>
        <v>71</v>
      </c>
      <c r="J21" s="57"/>
      <c r="K21" s="10">
        <f>33+71-57</f>
        <v>47</v>
      </c>
      <c r="L21" s="10"/>
      <c r="M21" s="10">
        <f>26+83-63</f>
        <v>46</v>
      </c>
      <c r="N21" s="10"/>
      <c r="O21" s="10">
        <f>28+69-57</f>
        <v>40</v>
      </c>
      <c r="P21" s="10"/>
      <c r="Q21" s="10">
        <v>70</v>
      </c>
      <c r="R21" s="57"/>
      <c r="S21" s="16">
        <f>2220+968-522</f>
        <v>2666</v>
      </c>
      <c r="T21" s="6"/>
      <c r="U21" s="16">
        <f>1518+687-473</f>
        <v>1732</v>
      </c>
      <c r="V21" s="6"/>
      <c r="W21" s="16">
        <f>SUM(C21:I21)</f>
        <v>316</v>
      </c>
      <c r="X21" s="6"/>
      <c r="Y21" s="16">
        <f>SUM(K21:Q21)</f>
        <v>203</v>
      </c>
      <c r="Z21" s="7"/>
    </row>
    <row r="22" spans="1:26" x14ac:dyDescent="0.2">
      <c r="A22" s="15" t="s">
        <v>16</v>
      </c>
      <c r="B22" s="11"/>
      <c r="C22" s="17">
        <f>-183+86</f>
        <v>-97</v>
      </c>
      <c r="D22" s="10"/>
      <c r="E22" s="18">
        <f>-155+78</f>
        <v>-77</v>
      </c>
      <c r="F22" s="10"/>
      <c r="G22" s="18">
        <f>-132+63</f>
        <v>-69</v>
      </c>
      <c r="H22" s="10"/>
      <c r="I22" s="18">
        <f>-124+66</f>
        <v>-58</v>
      </c>
      <c r="J22" s="57"/>
      <c r="K22" s="18">
        <f>-114+57</f>
        <v>-57</v>
      </c>
      <c r="L22" s="10"/>
      <c r="M22" s="18">
        <f>-131+63</f>
        <v>-68</v>
      </c>
      <c r="N22" s="10"/>
      <c r="O22" s="18">
        <f>-121+57</f>
        <v>-64</v>
      </c>
      <c r="P22" s="10"/>
      <c r="Q22" s="18">
        <v>-54</v>
      </c>
      <c r="R22" s="57"/>
      <c r="S22" s="53">
        <f>-1166+522</f>
        <v>-644</v>
      </c>
      <c r="T22" s="6"/>
      <c r="U22" s="53">
        <f>-964+473</f>
        <v>-491</v>
      </c>
      <c r="V22" s="6"/>
      <c r="W22" s="53">
        <f>SUM(C22:I22)</f>
        <v>-301</v>
      </c>
      <c r="X22" s="6"/>
      <c r="Y22" s="53">
        <f>SUM(K22:Q22)</f>
        <v>-243</v>
      </c>
      <c r="Z22" s="7"/>
    </row>
    <row r="23" spans="1:26" x14ac:dyDescent="0.2">
      <c r="A23" s="15" t="s">
        <v>7</v>
      </c>
      <c r="B23" s="14"/>
      <c r="C23" s="12">
        <f>SUM(C19:C22)</f>
        <v>127</v>
      </c>
      <c r="D23" s="13"/>
      <c r="E23" s="13">
        <f>SUM(E19:E22)</f>
        <v>25</v>
      </c>
      <c r="F23" s="13"/>
      <c r="G23" s="13">
        <f>SUM(G19:G22)</f>
        <v>68</v>
      </c>
      <c r="H23" s="13"/>
      <c r="I23" s="13">
        <f>SUM(I19:I22)</f>
        <v>102</v>
      </c>
      <c r="J23" s="56"/>
      <c r="K23" s="13">
        <f>SUM(K19:K22)</f>
        <v>105</v>
      </c>
      <c r="L23" s="13"/>
      <c r="M23" s="13">
        <f>SUM(M19:M22)</f>
        <v>142</v>
      </c>
      <c r="N23" s="13"/>
      <c r="O23" s="13">
        <f>SUM(O19:O22)</f>
        <v>167</v>
      </c>
      <c r="P23" s="13"/>
      <c r="Q23" s="13">
        <f>SUM(Q19:Q22)</f>
        <v>197</v>
      </c>
      <c r="R23" s="56"/>
      <c r="S23" s="13">
        <f>SUM(S19:S22)</f>
        <v>4547</v>
      </c>
      <c r="T23" s="6"/>
      <c r="U23" s="13">
        <f>SUM(U19:U22)</f>
        <v>2381</v>
      </c>
      <c r="V23" s="6"/>
      <c r="W23" s="13">
        <f>SUM(W19:W22)</f>
        <v>322</v>
      </c>
      <c r="X23" s="6"/>
      <c r="Y23" s="13">
        <f>SUM(Y19:Y22)</f>
        <v>611</v>
      </c>
      <c r="Z23" s="7"/>
    </row>
    <row r="24" spans="1:26" x14ac:dyDescent="0.2">
      <c r="C24" s="7"/>
      <c r="D24" s="6"/>
      <c r="E24" s="6"/>
      <c r="F24" s="6"/>
      <c r="G24" s="6"/>
      <c r="H24" s="6"/>
      <c r="I24" s="6"/>
      <c r="J24" s="55"/>
      <c r="K24" s="6"/>
      <c r="L24" s="6"/>
      <c r="M24" s="6"/>
      <c r="N24" s="6"/>
      <c r="O24" s="6"/>
      <c r="P24" s="6"/>
      <c r="Q24" s="6"/>
      <c r="R24" s="55"/>
      <c r="S24" s="6"/>
      <c r="T24" s="6"/>
      <c r="U24" s="6"/>
      <c r="V24" s="6"/>
      <c r="W24" s="6"/>
      <c r="X24" s="6"/>
      <c r="Y24" s="6"/>
      <c r="Z24" s="7"/>
    </row>
    <row r="25" spans="1:26" x14ac:dyDescent="0.2">
      <c r="A25" s="15" t="s">
        <v>19</v>
      </c>
      <c r="C25" s="7"/>
      <c r="D25" s="6"/>
      <c r="E25" s="6"/>
      <c r="F25" s="6"/>
      <c r="G25" s="6"/>
      <c r="H25" s="6"/>
      <c r="I25" s="6"/>
      <c r="J25" s="55"/>
      <c r="K25" s="6"/>
      <c r="L25" s="6"/>
      <c r="M25" s="6"/>
      <c r="N25" s="6"/>
      <c r="O25" s="6"/>
      <c r="P25" s="6"/>
      <c r="Q25" s="6"/>
      <c r="R25" s="55"/>
      <c r="S25" s="6"/>
      <c r="T25" s="6"/>
      <c r="U25" s="6"/>
      <c r="V25" s="6"/>
      <c r="W25" s="6"/>
      <c r="X25" s="6"/>
      <c r="Y25" s="6"/>
      <c r="Z25" s="7"/>
    </row>
    <row r="26" spans="1:26" x14ac:dyDescent="0.2">
      <c r="A26" s="15" t="s">
        <v>10</v>
      </c>
      <c r="C26" s="20">
        <f>+C19/C12</f>
        <v>6.8145800316957217E-2</v>
      </c>
      <c r="D26" s="21"/>
      <c r="E26" s="21">
        <f>+E19/E12</f>
        <v>1.9569471624266144E-3</v>
      </c>
      <c r="F26" s="21"/>
      <c r="G26" s="21">
        <f>+G19/G12</f>
        <v>4.9429657794676805E-2</v>
      </c>
      <c r="H26" s="21"/>
      <c r="I26" s="21">
        <f>+I19/I12</f>
        <v>3.7664783427495289E-2</v>
      </c>
      <c r="J26" s="55"/>
      <c r="K26" s="21">
        <f>+K19/K12</f>
        <v>6.8468468468468463E-2</v>
      </c>
      <c r="L26" s="21"/>
      <c r="M26" s="21">
        <f>+M19/M12</f>
        <v>0.10749185667752444</v>
      </c>
      <c r="N26" s="21"/>
      <c r="O26" s="21">
        <f>+O19/O12</f>
        <v>0.13564213564213565</v>
      </c>
      <c r="P26" s="21"/>
      <c r="Q26" s="21">
        <f>+Q19/Q12</f>
        <v>0.14965034965034965</v>
      </c>
      <c r="R26" s="55"/>
      <c r="S26" s="21">
        <f>+S19/S12</f>
        <v>0.2719328905976931</v>
      </c>
      <c r="T26" s="6"/>
      <c r="U26" s="21">
        <f>+U19/U12</f>
        <v>0.16272189349112426</v>
      </c>
      <c r="V26" s="6"/>
      <c r="W26" s="21">
        <f>+W19/W12</f>
        <v>4.0927694406548434E-2</v>
      </c>
      <c r="X26" s="6"/>
      <c r="Y26" s="21">
        <f>+Y19/Y12</f>
        <v>0.11835467597982149</v>
      </c>
      <c r="Z26" s="7"/>
    </row>
    <row r="27" spans="1:26" x14ac:dyDescent="0.2">
      <c r="A27" s="15" t="s">
        <v>9</v>
      </c>
      <c r="B27" s="33"/>
      <c r="C27" s="31">
        <f>+C20/C13</f>
        <v>8.6021505376344093E-2</v>
      </c>
      <c r="D27" s="32"/>
      <c r="E27" s="32">
        <f>+E20/E13</f>
        <v>0.10594795539033457</v>
      </c>
      <c r="F27" s="32"/>
      <c r="G27" s="32">
        <f>+G20/G13</f>
        <v>7.918968692449356E-2</v>
      </c>
      <c r="H27" s="32"/>
      <c r="I27" s="32">
        <f>+I20/I13</f>
        <v>0.11461794019933555</v>
      </c>
      <c r="J27" s="58"/>
      <c r="K27" s="32">
        <f>+K20/K13</f>
        <v>0.11882716049382716</v>
      </c>
      <c r="L27" s="32"/>
      <c r="M27" s="32">
        <f>+M20/M13</f>
        <v>0.15030674846625766</v>
      </c>
      <c r="N27" s="32"/>
      <c r="O27" s="32">
        <f>+O20/O13</f>
        <v>0.14222873900293256</v>
      </c>
      <c r="P27" s="32"/>
      <c r="Q27" s="32">
        <f>+Q20/Q13</f>
        <v>0.1072463768115942</v>
      </c>
      <c r="R27" s="58"/>
      <c r="S27" s="32">
        <f>+S20/S13</f>
        <v>0.20861141011840689</v>
      </c>
      <c r="T27" s="6"/>
      <c r="U27" s="32">
        <f>+U20/U13</f>
        <v>0.15898959881129271</v>
      </c>
      <c r="V27" s="6"/>
      <c r="W27" s="32">
        <f>+W20/W13</f>
        <v>9.6831771530566713E-2</v>
      </c>
      <c r="X27" s="6"/>
      <c r="Y27" s="32">
        <f>+Y20/Y13</f>
        <v>0.12949101796407186</v>
      </c>
      <c r="Z27" s="7"/>
    </row>
    <row r="28" spans="1:26" x14ac:dyDescent="0.2">
      <c r="A28" s="1" t="s">
        <v>22</v>
      </c>
      <c r="C28" s="20">
        <f>+C21/C14</f>
        <v>0.12025316455696203</v>
      </c>
      <c r="D28" s="21"/>
      <c r="E28" s="21">
        <f>+E21/E14</f>
        <v>5.8744993324432573E-2</v>
      </c>
      <c r="F28" s="21"/>
      <c r="G28" s="21">
        <f>+G21/G14</f>
        <v>0.1059190031152648</v>
      </c>
      <c r="H28" s="21"/>
      <c r="I28" s="21">
        <f>+I21/I14</f>
        <v>0.11582381729200653</v>
      </c>
      <c r="J28" s="55"/>
      <c r="K28" s="21">
        <f>+K21/K14</f>
        <v>8.0756013745704472E-2</v>
      </c>
      <c r="L28" s="21"/>
      <c r="M28" s="21">
        <f>+M21/M14</f>
        <v>8.4249084249084255E-2</v>
      </c>
      <c r="N28" s="21"/>
      <c r="O28" s="21">
        <f>+O21/O14</f>
        <v>7.8431372549019607E-2</v>
      </c>
      <c r="P28" s="21"/>
      <c r="Q28" s="21">
        <f>+Q21/Q14</f>
        <v>0.11400651465798045</v>
      </c>
      <c r="R28" s="55"/>
      <c r="S28" s="21">
        <f>+S21/S14</f>
        <v>0.22597050347516529</v>
      </c>
      <c r="T28" s="6"/>
      <c r="U28" s="21">
        <f>+U21/U14</f>
        <v>0.20920401014615292</v>
      </c>
      <c r="V28" s="6"/>
      <c r="W28" s="21">
        <f>+W21/W14</f>
        <v>0.10160771704180065</v>
      </c>
      <c r="X28" s="6"/>
      <c r="Y28" s="21">
        <f>+Y21/Y14</f>
        <v>9.0142095914742454E-2</v>
      </c>
      <c r="Z28" s="7"/>
    </row>
    <row r="29" spans="1:26" x14ac:dyDescent="0.2">
      <c r="A29" s="15" t="s">
        <v>16</v>
      </c>
      <c r="C29" s="81">
        <v>0</v>
      </c>
      <c r="D29" s="22"/>
      <c r="E29" s="22">
        <v>0</v>
      </c>
      <c r="F29" s="22"/>
      <c r="G29" s="22">
        <v>0</v>
      </c>
      <c r="H29" s="22"/>
      <c r="I29" s="82">
        <v>0</v>
      </c>
      <c r="J29" s="80"/>
      <c r="K29" s="81">
        <v>0</v>
      </c>
      <c r="L29" s="22"/>
      <c r="M29" s="22">
        <v>0</v>
      </c>
      <c r="N29" s="22"/>
      <c r="O29" s="22">
        <v>0</v>
      </c>
      <c r="P29" s="22"/>
      <c r="Q29" s="82">
        <v>0</v>
      </c>
      <c r="R29" s="55"/>
      <c r="S29" s="81">
        <v>0</v>
      </c>
      <c r="T29" s="22"/>
      <c r="U29" s="22">
        <v>0</v>
      </c>
      <c r="V29" s="22"/>
      <c r="W29" s="22">
        <v>0</v>
      </c>
      <c r="X29" s="22"/>
      <c r="Y29" s="82">
        <v>0</v>
      </c>
      <c r="Z29" s="7"/>
    </row>
    <row r="30" spans="1:26" x14ac:dyDescent="0.2">
      <c r="A30" s="15" t="s">
        <v>23</v>
      </c>
      <c r="C30" s="20">
        <f>+C23/C16</f>
        <v>5.8017359524897213E-2</v>
      </c>
      <c r="D30" s="21"/>
      <c r="E30" s="21">
        <f>+E23/E16</f>
        <v>1.4501160092807424E-2</v>
      </c>
      <c r="F30" s="21"/>
      <c r="G30" s="21">
        <f>+G23/G16</f>
        <v>4.1312272174969626E-2</v>
      </c>
      <c r="H30" s="21"/>
      <c r="I30" s="83">
        <f>+I23/I16</f>
        <v>6.0283687943262408E-2</v>
      </c>
      <c r="J30" s="80"/>
      <c r="K30" s="20">
        <f>+K23/K16</f>
        <v>6.0310166570936241E-2</v>
      </c>
      <c r="L30" s="21"/>
      <c r="M30" s="21">
        <f>+M23/M16</f>
        <v>8.0727686185332576E-2</v>
      </c>
      <c r="N30" s="21"/>
      <c r="O30" s="21">
        <f>+O23/O16</f>
        <v>9.1008174386920979E-2</v>
      </c>
      <c r="P30" s="21"/>
      <c r="Q30" s="83">
        <f>+Q23/Q16</f>
        <v>0.10005078720162519</v>
      </c>
      <c r="R30" s="55"/>
      <c r="S30" s="20">
        <f>+S23/S16</f>
        <v>0.21208022388059702</v>
      </c>
      <c r="T30" s="21"/>
      <c r="U30" s="21">
        <f>+U23/U16</f>
        <v>0.16134715728129023</v>
      </c>
      <c r="V30" s="21"/>
      <c r="W30" s="21">
        <f>+W23/W16</f>
        <v>4.4407667907874773E-2</v>
      </c>
      <c r="X30" s="21"/>
      <c r="Y30" s="83">
        <f>+Y23/Y16</f>
        <v>8.3652792990142388E-2</v>
      </c>
      <c r="Z30" s="7"/>
    </row>
    <row r="31" spans="1:26" x14ac:dyDescent="0.2">
      <c r="B31" s="6"/>
      <c r="C31" s="7"/>
      <c r="D31" s="6"/>
      <c r="E31" s="6"/>
      <c r="F31" s="6"/>
      <c r="G31" s="6"/>
      <c r="H31" s="6"/>
      <c r="I31" s="6"/>
      <c r="J31" s="55"/>
      <c r="K31" s="6"/>
      <c r="L31" s="6"/>
      <c r="M31" s="6"/>
      <c r="N31" s="6"/>
      <c r="O31" s="6"/>
      <c r="P31" s="6"/>
      <c r="Q31" s="6"/>
      <c r="R31" s="55"/>
      <c r="S31" s="6"/>
      <c r="T31" s="6"/>
      <c r="U31" s="6"/>
      <c r="V31" s="6"/>
      <c r="W31" s="6"/>
      <c r="X31" s="6"/>
      <c r="Y31" s="6"/>
      <c r="Z31" s="7"/>
    </row>
    <row r="32" spans="1:26" x14ac:dyDescent="0.2">
      <c r="A32" s="34" t="s">
        <v>11</v>
      </c>
      <c r="B32" s="35"/>
      <c r="C32" s="36"/>
      <c r="D32" s="35"/>
      <c r="E32" s="35"/>
      <c r="F32" s="35"/>
      <c r="G32" s="35"/>
      <c r="H32" s="35"/>
      <c r="I32" s="35"/>
      <c r="J32" s="63"/>
      <c r="K32" s="35"/>
      <c r="L32" s="35"/>
      <c r="M32" s="35"/>
      <c r="N32" s="35"/>
      <c r="O32" s="35"/>
      <c r="P32" s="35"/>
      <c r="Q32" s="35"/>
      <c r="R32" s="63"/>
      <c r="S32" s="35"/>
      <c r="T32" s="35"/>
      <c r="U32" s="35"/>
      <c r="V32" s="35"/>
      <c r="W32" s="35"/>
      <c r="X32" s="35"/>
      <c r="Y32" s="35"/>
      <c r="Z32" s="7"/>
    </row>
    <row r="33" spans="1:32" x14ac:dyDescent="0.2">
      <c r="A33" s="8" t="s">
        <v>8</v>
      </c>
      <c r="B33" s="24"/>
      <c r="C33" s="23">
        <f>969-C34+C36+C35</f>
        <v>994</v>
      </c>
      <c r="D33" s="24"/>
      <c r="E33" s="24">
        <f>+C33-E34+E36+E35</f>
        <v>947</v>
      </c>
      <c r="F33" s="24"/>
      <c r="G33" s="24">
        <f>+E33-G34+G36+G35</f>
        <v>812</v>
      </c>
      <c r="H33" s="24"/>
      <c r="I33" s="24">
        <f>+G33-I34+I36+I35</f>
        <v>818</v>
      </c>
      <c r="J33" s="59"/>
      <c r="K33" s="24">
        <f>I33-K34+K36+K35</f>
        <v>751</v>
      </c>
      <c r="L33" s="24"/>
      <c r="M33" s="24">
        <f>+K33-M34+M36+M35</f>
        <v>881</v>
      </c>
      <c r="N33" s="24"/>
      <c r="O33" s="24">
        <f>+M33-O34+O36+O35</f>
        <v>974</v>
      </c>
      <c r="P33" s="24"/>
      <c r="Q33" s="24">
        <f>+O33-Q34+Q36+Q35</f>
        <v>1066</v>
      </c>
      <c r="R33" s="59"/>
      <c r="S33" s="24">
        <f>1780-146+S36-S34+S35</f>
        <v>1780</v>
      </c>
      <c r="T33" s="6"/>
      <c r="U33" s="24">
        <f>1780+U36-U34+U35</f>
        <v>969</v>
      </c>
      <c r="V33" s="6"/>
      <c r="W33" s="24">
        <f>U33+W36-W34+W35</f>
        <v>818</v>
      </c>
      <c r="X33" s="6"/>
      <c r="Y33" s="24">
        <f>W33+Y36-Y34+Y35</f>
        <v>1066</v>
      </c>
      <c r="Z33" s="7"/>
      <c r="AA33" s="44"/>
    </row>
    <row r="34" spans="1:32" x14ac:dyDescent="0.2">
      <c r="A34" s="8" t="s">
        <v>13</v>
      </c>
      <c r="B34" s="24"/>
      <c r="C34" s="23">
        <v>330</v>
      </c>
      <c r="D34" s="24"/>
      <c r="E34" s="24">
        <v>333</v>
      </c>
      <c r="F34" s="24"/>
      <c r="G34" s="24">
        <v>319</v>
      </c>
      <c r="H34" s="24"/>
      <c r="I34" s="24">
        <v>358</v>
      </c>
      <c r="J34" s="59"/>
      <c r="K34" s="24">
        <v>359</v>
      </c>
      <c r="L34" s="24"/>
      <c r="M34" s="24">
        <v>393</v>
      </c>
      <c r="N34" s="24"/>
      <c r="O34" s="24">
        <v>388</v>
      </c>
      <c r="P34" s="24"/>
      <c r="Q34" s="24">
        <v>401</v>
      </c>
      <c r="R34" s="59"/>
      <c r="S34" s="24">
        <v>2534</v>
      </c>
      <c r="T34" s="6"/>
      <c r="U34" s="24">
        <v>2033</v>
      </c>
      <c r="V34" s="6"/>
      <c r="W34" s="24">
        <f>SUM(C34:I34)</f>
        <v>1340</v>
      </c>
      <c r="X34" s="6"/>
      <c r="Y34" s="24">
        <f>SUM(K34:Q34)</f>
        <v>1541</v>
      </c>
      <c r="Z34" s="7"/>
    </row>
    <row r="35" spans="1:32" x14ac:dyDescent="0.2">
      <c r="A35" s="8" t="s">
        <v>14</v>
      </c>
      <c r="B35" s="24"/>
      <c r="C35" s="23">
        <v>328</v>
      </c>
      <c r="D35" s="24"/>
      <c r="E35" s="24">
        <v>269</v>
      </c>
      <c r="F35" s="24"/>
      <c r="G35" s="24">
        <v>184</v>
      </c>
      <c r="H35" s="24"/>
      <c r="I35" s="24">
        <v>370</v>
      </c>
      <c r="J35" s="59"/>
      <c r="K35" s="24">
        <v>323</v>
      </c>
      <c r="L35" s="24"/>
      <c r="M35" s="24">
        <v>501</v>
      </c>
      <c r="N35" s="24"/>
      <c r="O35" s="24">
        <v>463</v>
      </c>
      <c r="P35" s="24"/>
      <c r="Q35" s="24">
        <v>501</v>
      </c>
      <c r="R35" s="59"/>
      <c r="S35" s="24">
        <v>2680</v>
      </c>
      <c r="T35" s="6"/>
      <c r="U35" s="24">
        <v>1320</v>
      </c>
      <c r="V35" s="6"/>
      <c r="W35" s="24">
        <f>SUM(C35:I35)</f>
        <v>1151</v>
      </c>
      <c r="X35" s="6"/>
      <c r="Y35" s="24">
        <f>SUM(K35:Q35)</f>
        <v>1788</v>
      </c>
      <c r="Z35" s="7"/>
    </row>
    <row r="36" spans="1:32" ht="14.25" x14ac:dyDescent="0.2">
      <c r="A36" s="37" t="s">
        <v>12</v>
      </c>
      <c r="B36" s="38"/>
      <c r="C36" s="40">
        <v>27</v>
      </c>
      <c r="D36" s="39"/>
      <c r="E36" s="39">
        <v>17</v>
      </c>
      <c r="F36" s="39"/>
      <c r="G36" s="39">
        <v>0</v>
      </c>
      <c r="H36" s="39"/>
      <c r="I36" s="39">
        <v>-6</v>
      </c>
      <c r="J36" s="60"/>
      <c r="K36" s="39">
        <v>-31</v>
      </c>
      <c r="L36" s="39"/>
      <c r="M36" s="39">
        <v>22</v>
      </c>
      <c r="N36" s="39"/>
      <c r="O36" s="39">
        <v>18</v>
      </c>
      <c r="P36" s="39"/>
      <c r="Q36" s="39">
        <v>-8</v>
      </c>
      <c r="R36" s="60"/>
      <c r="S36" s="39">
        <v>0</v>
      </c>
      <c r="T36" s="41"/>
      <c r="U36" s="39">
        <v>-98</v>
      </c>
      <c r="V36" s="41"/>
      <c r="W36" s="39">
        <f>SUM(C36:I36)</f>
        <v>38</v>
      </c>
      <c r="X36" s="41"/>
      <c r="Y36" s="39">
        <f>SUM(K36:Q36)</f>
        <v>1</v>
      </c>
      <c r="Z36" s="7"/>
    </row>
    <row r="37" spans="1:32" x14ac:dyDescent="0.2">
      <c r="B37" s="6"/>
      <c r="C37" s="7"/>
      <c r="D37" s="6"/>
      <c r="E37" s="6"/>
      <c r="F37" s="6"/>
      <c r="G37" s="6"/>
      <c r="H37" s="6"/>
      <c r="I37" s="6"/>
      <c r="J37" s="55"/>
      <c r="K37" s="6"/>
      <c r="L37" s="6"/>
      <c r="M37" s="6"/>
      <c r="N37" s="6"/>
      <c r="O37" s="6"/>
      <c r="P37" s="6"/>
      <c r="Q37" s="6"/>
      <c r="R37" s="55"/>
      <c r="S37" s="6"/>
      <c r="T37" s="6"/>
      <c r="U37" s="6"/>
      <c r="V37" s="6"/>
      <c r="W37" s="6"/>
      <c r="X37" s="6"/>
      <c r="Y37" s="6"/>
      <c r="Z37" s="7"/>
    </row>
    <row r="38" spans="1:32" x14ac:dyDescent="0.2">
      <c r="A38" s="34" t="s">
        <v>21</v>
      </c>
      <c r="B38" s="35"/>
      <c r="C38" s="36"/>
      <c r="D38" s="35"/>
      <c r="E38" s="35"/>
      <c r="F38" s="35"/>
      <c r="G38" s="35"/>
      <c r="H38" s="35"/>
      <c r="I38" s="35"/>
      <c r="J38" s="63"/>
      <c r="K38" s="35"/>
      <c r="L38" s="35"/>
      <c r="M38" s="35"/>
      <c r="N38" s="35"/>
      <c r="O38" s="35"/>
      <c r="P38" s="35"/>
      <c r="Q38" s="35"/>
      <c r="R38" s="63"/>
      <c r="S38" s="35"/>
      <c r="T38" s="35"/>
      <c r="U38" s="35"/>
      <c r="V38" s="35"/>
      <c r="W38" s="35"/>
      <c r="X38" s="35"/>
      <c r="Y38" s="35"/>
      <c r="Z38" s="7"/>
    </row>
    <row r="39" spans="1:32" x14ac:dyDescent="0.2">
      <c r="A39" s="8" t="s">
        <v>8</v>
      </c>
      <c r="B39" s="24"/>
      <c r="C39" s="23">
        <f>6079-C40+C43+C41-C42</f>
        <v>3313</v>
      </c>
      <c r="D39" s="24"/>
      <c r="E39" s="24">
        <f>+C39-E40+E43+E41-E42</f>
        <v>2938</v>
      </c>
      <c r="F39" s="24"/>
      <c r="G39" s="24">
        <f>+E39-G40+G43+G41-G42</f>
        <v>2760</v>
      </c>
      <c r="H39" s="24"/>
      <c r="I39" s="24">
        <f>+G39-I40+I43+I41-I42</f>
        <v>2488</v>
      </c>
      <c r="J39" s="59"/>
      <c r="K39" s="24">
        <f>I39-K40+K43+K41-K42</f>
        <v>2321</v>
      </c>
      <c r="L39" s="24"/>
      <c r="M39" s="24">
        <f>+K39-M40+M43+M41-M42</f>
        <v>2221</v>
      </c>
      <c r="N39" s="24"/>
      <c r="O39" s="24">
        <f>+M39-O40+O43+O41-O42</f>
        <v>2007</v>
      </c>
      <c r="P39" s="24"/>
      <c r="Q39" s="24">
        <f>+O39-Q40+Q43+Q41-Q42</f>
        <v>1888</v>
      </c>
      <c r="R39" s="59"/>
      <c r="S39" s="24">
        <f>12542+2487+S43-S40+S41-S42</f>
        <v>12542</v>
      </c>
      <c r="T39" s="6"/>
      <c r="U39" s="24">
        <f>12542+U43-U40+U41-U42</f>
        <v>6079</v>
      </c>
      <c r="V39" s="6"/>
      <c r="W39" s="24">
        <f>U39+W43-W40+W41-W42</f>
        <v>2488</v>
      </c>
      <c r="X39" s="6"/>
      <c r="Y39" s="24">
        <f>W39+Y43-Y40+Y41-Y42</f>
        <v>1888</v>
      </c>
      <c r="Z39" s="7"/>
      <c r="AA39" s="44"/>
      <c r="AB39" s="44"/>
      <c r="AC39" s="44"/>
      <c r="AD39" s="44"/>
      <c r="AF39" s="43"/>
    </row>
    <row r="40" spans="1:32" x14ac:dyDescent="0.2">
      <c r="A40" s="8" t="s">
        <v>13</v>
      </c>
      <c r="B40" s="24"/>
      <c r="C40" s="23">
        <v>770</v>
      </c>
      <c r="D40" s="24"/>
      <c r="E40" s="24">
        <v>441</v>
      </c>
      <c r="F40" s="24"/>
      <c r="G40" s="24">
        <v>363</v>
      </c>
      <c r="H40" s="24"/>
      <c r="I40" s="24">
        <v>324</v>
      </c>
      <c r="J40" s="59"/>
      <c r="K40" s="24">
        <v>285</v>
      </c>
      <c r="L40" s="24"/>
      <c r="M40" s="24">
        <v>224</v>
      </c>
      <c r="N40" s="24"/>
      <c r="O40" s="24">
        <v>201</v>
      </c>
      <c r="P40" s="24"/>
      <c r="Q40" s="24">
        <v>288</v>
      </c>
      <c r="R40" s="59"/>
      <c r="S40" s="24">
        <v>8690</v>
      </c>
      <c r="T40" s="6"/>
      <c r="U40" s="24">
        <v>6104</v>
      </c>
      <c r="V40" s="6"/>
      <c r="W40" s="24">
        <f>SUM(C40:I40)</f>
        <v>1898</v>
      </c>
      <c r="X40" s="6"/>
      <c r="Y40" s="24">
        <f>SUM(K40:Q40)</f>
        <v>998</v>
      </c>
      <c r="Z40" s="7"/>
    </row>
    <row r="41" spans="1:32" x14ac:dyDescent="0.2">
      <c r="A41" s="8" t="s">
        <v>14</v>
      </c>
      <c r="B41" s="24"/>
      <c r="C41" s="23">
        <v>97</v>
      </c>
      <c r="D41" s="24"/>
      <c r="E41" s="24">
        <v>66</v>
      </c>
      <c r="F41" s="24"/>
      <c r="G41" s="24">
        <v>185</v>
      </c>
      <c r="H41" s="24"/>
      <c r="I41" s="24">
        <v>115</v>
      </c>
      <c r="J41" s="59"/>
      <c r="K41" s="24">
        <v>118</v>
      </c>
      <c r="L41" s="24"/>
      <c r="M41" s="24">
        <v>124</v>
      </c>
      <c r="N41" s="24"/>
      <c r="O41" s="24">
        <v>84</v>
      </c>
      <c r="P41" s="24"/>
      <c r="Q41" s="24">
        <v>169</v>
      </c>
      <c r="R41" s="59"/>
      <c r="S41" s="24">
        <v>6203</v>
      </c>
      <c r="T41" s="6"/>
      <c r="U41" s="24">
        <v>993</v>
      </c>
      <c r="V41" s="6"/>
      <c r="W41" s="24">
        <f>SUM(C41:I41)</f>
        <v>463</v>
      </c>
      <c r="X41" s="6"/>
      <c r="Y41" s="24">
        <f>SUM(K41:Q41)</f>
        <v>495</v>
      </c>
      <c r="Z41" s="7"/>
    </row>
    <row r="42" spans="1:32" x14ac:dyDescent="0.2">
      <c r="A42" s="8" t="s">
        <v>20</v>
      </c>
      <c r="B42" s="24"/>
      <c r="C42" s="23">
        <v>2093</v>
      </c>
      <c r="D42" s="24"/>
      <c r="E42" s="24">
        <v>0</v>
      </c>
      <c r="F42" s="24"/>
      <c r="G42" s="24">
        <v>0</v>
      </c>
      <c r="H42" s="24"/>
      <c r="I42" s="24">
        <v>63</v>
      </c>
      <c r="J42" s="59"/>
      <c r="K42" s="24">
        <v>0</v>
      </c>
      <c r="L42" s="24"/>
      <c r="M42" s="24">
        <v>0</v>
      </c>
      <c r="N42" s="24"/>
      <c r="O42" s="24">
        <v>101</v>
      </c>
      <c r="P42" s="24"/>
      <c r="Q42" s="24">
        <v>0</v>
      </c>
      <c r="R42" s="59"/>
      <c r="S42" s="24">
        <v>0</v>
      </c>
      <c r="T42" s="6"/>
      <c r="U42" s="24">
        <v>1196</v>
      </c>
      <c r="V42" s="6"/>
      <c r="W42" s="24">
        <f>SUM(C42:I42)</f>
        <v>2156</v>
      </c>
      <c r="X42" s="6"/>
      <c r="Y42" s="24">
        <f>SUM(K42:Q42)</f>
        <v>101</v>
      </c>
      <c r="Z42" s="7"/>
    </row>
    <row r="43" spans="1:32" ht="14.25" x14ac:dyDescent="0.2">
      <c r="A43" s="37" t="s">
        <v>12</v>
      </c>
      <c r="B43" s="38"/>
      <c r="C43" s="40">
        <f>26-26</f>
        <v>0</v>
      </c>
      <c r="D43" s="39"/>
      <c r="E43" s="39">
        <v>0</v>
      </c>
      <c r="F43" s="39"/>
      <c r="G43" s="39">
        <v>0</v>
      </c>
      <c r="H43" s="39"/>
      <c r="I43" s="39">
        <v>0</v>
      </c>
      <c r="J43" s="60"/>
      <c r="K43" s="39">
        <f>26-26</f>
        <v>0</v>
      </c>
      <c r="L43" s="39"/>
      <c r="M43" s="39">
        <v>0</v>
      </c>
      <c r="N43" s="39"/>
      <c r="O43" s="39">
        <v>4</v>
      </c>
      <c r="P43" s="39"/>
      <c r="Q43" s="39">
        <v>0</v>
      </c>
      <c r="R43" s="60"/>
      <c r="S43" s="39">
        <v>0</v>
      </c>
      <c r="T43" s="41"/>
      <c r="U43" s="39">
        <v>-156</v>
      </c>
      <c r="V43" s="41"/>
      <c r="W43" s="39">
        <f>SUM(C43:I43)</f>
        <v>0</v>
      </c>
      <c r="X43" s="41"/>
      <c r="Y43" s="39">
        <f>SUM(K43:Q43)</f>
        <v>4</v>
      </c>
      <c r="Z43" s="7"/>
    </row>
    <row r="44" spans="1:32" x14ac:dyDescent="0.2">
      <c r="C44" s="25"/>
      <c r="D44" s="6"/>
      <c r="E44" s="25"/>
      <c r="F44" s="6"/>
      <c r="G44" s="25"/>
      <c r="I44" s="25"/>
      <c r="J44" s="6"/>
      <c r="K44" s="25"/>
      <c r="L44" s="6"/>
      <c r="M44" s="25"/>
      <c r="N44" s="6"/>
      <c r="O44" s="25"/>
      <c r="Q44" s="25"/>
      <c r="S44" s="48"/>
      <c r="T44" s="48"/>
      <c r="U44" s="48"/>
      <c r="V44" s="48"/>
      <c r="W44" s="48"/>
      <c r="X44" s="48"/>
      <c r="Y44" s="48"/>
      <c r="Z44" s="6"/>
    </row>
    <row r="45" spans="1:32" ht="15.75" customHeight="1" x14ac:dyDescent="0.2">
      <c r="C45" s="86">
        <f>C8</f>
        <v>2016</v>
      </c>
      <c r="D45" s="87"/>
      <c r="E45" s="87"/>
      <c r="F45" s="87"/>
      <c r="G45" s="87"/>
      <c r="H45" s="87"/>
      <c r="I45" s="87"/>
      <c r="J45" s="55"/>
      <c r="K45" s="87">
        <f>K8</f>
        <v>2017</v>
      </c>
      <c r="L45" s="87"/>
      <c r="M45" s="87"/>
      <c r="N45" s="87"/>
      <c r="O45" s="87"/>
      <c r="P45" s="87"/>
      <c r="Q45" s="90"/>
      <c r="R45" s="55"/>
      <c r="S45" s="89" t="s">
        <v>1</v>
      </c>
      <c r="T45" s="89"/>
      <c r="U45" s="89"/>
      <c r="V45" s="89"/>
      <c r="W45" s="89"/>
      <c r="X45" s="89"/>
      <c r="Y45" s="89"/>
      <c r="Z45" s="7"/>
    </row>
    <row r="46" spans="1:32" x14ac:dyDescent="0.2">
      <c r="C46" s="3" t="s">
        <v>2</v>
      </c>
      <c r="D46" s="2"/>
      <c r="E46" s="45" t="s">
        <v>3</v>
      </c>
      <c r="F46" s="2"/>
      <c r="G46" s="45" t="s">
        <v>4</v>
      </c>
      <c r="H46" s="2"/>
      <c r="I46" s="4" t="s">
        <v>5</v>
      </c>
      <c r="J46" s="55"/>
      <c r="K46" s="4" t="s">
        <v>2</v>
      </c>
      <c r="L46" s="2"/>
      <c r="M46" s="52" t="s">
        <v>3</v>
      </c>
      <c r="N46" s="2"/>
      <c r="O46" s="52" t="s">
        <v>4</v>
      </c>
      <c r="P46" s="2"/>
      <c r="Q46" s="5" t="s">
        <v>5</v>
      </c>
      <c r="R46" s="55"/>
      <c r="S46" s="4">
        <f>S9</f>
        <v>2014</v>
      </c>
      <c r="T46" s="6"/>
      <c r="U46" s="62">
        <f>U9</f>
        <v>2015</v>
      </c>
      <c r="V46" s="6"/>
      <c r="W46" s="4">
        <f>W9</f>
        <v>2016</v>
      </c>
      <c r="X46" s="6"/>
      <c r="Y46" s="4">
        <f>Y9</f>
        <v>2017</v>
      </c>
      <c r="Z46" s="7"/>
    </row>
    <row r="47" spans="1:32" x14ac:dyDescent="0.2">
      <c r="A47" s="15" t="s">
        <v>24</v>
      </c>
      <c r="C47" s="26"/>
      <c r="D47" s="2"/>
      <c r="E47" s="2"/>
      <c r="F47" s="2"/>
      <c r="G47" s="2"/>
      <c r="H47" s="2"/>
      <c r="I47" s="2"/>
      <c r="J47" s="55"/>
      <c r="K47" s="2"/>
      <c r="L47" s="2"/>
      <c r="M47" s="2"/>
      <c r="N47" s="2"/>
      <c r="O47" s="2"/>
      <c r="P47" s="2"/>
      <c r="Q47" s="27"/>
      <c r="R47" s="55"/>
      <c r="S47" s="6"/>
      <c r="T47" s="6"/>
      <c r="U47" s="6"/>
      <c r="V47" s="6"/>
      <c r="W47" s="6"/>
      <c r="X47" s="6"/>
      <c r="Y47" s="6"/>
      <c r="Z47" s="7"/>
    </row>
    <row r="48" spans="1:32" x14ac:dyDescent="0.2">
      <c r="A48" s="64" t="s">
        <v>10</v>
      </c>
      <c r="B48" s="65"/>
      <c r="C48" s="66">
        <v>38</v>
      </c>
      <c r="D48" s="67"/>
      <c r="E48" s="67">
        <v>50</v>
      </c>
      <c r="F48" s="67"/>
      <c r="G48" s="67">
        <v>24</v>
      </c>
      <c r="H48" s="67"/>
      <c r="I48" s="67">
        <v>364</v>
      </c>
      <c r="J48" s="68"/>
      <c r="K48" s="67">
        <v>0</v>
      </c>
      <c r="L48" s="67"/>
      <c r="M48" s="67">
        <v>-4</v>
      </c>
      <c r="N48" s="67"/>
      <c r="O48" s="67">
        <v>0</v>
      </c>
      <c r="P48" s="67"/>
      <c r="Q48" s="67">
        <v>32</v>
      </c>
      <c r="R48" s="68"/>
      <c r="S48" s="67">
        <v>110</v>
      </c>
      <c r="T48" s="69"/>
      <c r="U48" s="67">
        <v>1775</v>
      </c>
      <c r="V48" s="69"/>
      <c r="W48" s="67">
        <f>SUM(C48:I48)</f>
        <v>476</v>
      </c>
      <c r="X48" s="69"/>
      <c r="Y48" s="67">
        <f>SUM(K48:Q48)</f>
        <v>28</v>
      </c>
      <c r="Z48" s="70"/>
    </row>
    <row r="49" spans="1:26" x14ac:dyDescent="0.2">
      <c r="A49" s="64" t="s">
        <v>9</v>
      </c>
      <c r="B49" s="65"/>
      <c r="C49" s="71">
        <v>34</v>
      </c>
      <c r="D49" s="72"/>
      <c r="E49" s="72">
        <v>38</v>
      </c>
      <c r="F49" s="72"/>
      <c r="G49" s="72">
        <v>51</v>
      </c>
      <c r="H49" s="72"/>
      <c r="I49" s="72">
        <v>151</v>
      </c>
      <c r="J49" s="73"/>
      <c r="K49" s="72">
        <v>15</v>
      </c>
      <c r="L49" s="72"/>
      <c r="M49" s="72">
        <v>17</v>
      </c>
      <c r="N49" s="72"/>
      <c r="O49" s="72">
        <v>0</v>
      </c>
      <c r="P49" s="72"/>
      <c r="Q49" s="72">
        <v>1</v>
      </c>
      <c r="R49" s="73"/>
      <c r="S49" s="74">
        <v>10</v>
      </c>
      <c r="T49" s="69"/>
      <c r="U49" s="74">
        <v>125</v>
      </c>
      <c r="V49" s="69"/>
      <c r="W49" s="74">
        <f>SUM(C49:I49)</f>
        <v>274</v>
      </c>
      <c r="X49" s="69"/>
      <c r="Y49" s="74">
        <f>SUM(K49:Q49)</f>
        <v>33</v>
      </c>
      <c r="Z49" s="70"/>
    </row>
    <row r="50" spans="1:26" x14ac:dyDescent="0.2">
      <c r="A50" s="75" t="s">
        <v>22</v>
      </c>
      <c r="B50" s="76"/>
      <c r="C50" s="71">
        <v>60</v>
      </c>
      <c r="D50" s="72"/>
      <c r="E50" s="72">
        <v>28</v>
      </c>
      <c r="F50" s="72"/>
      <c r="G50" s="72">
        <v>997</v>
      </c>
      <c r="H50" s="72"/>
      <c r="I50" s="72">
        <v>170</v>
      </c>
      <c r="J50" s="73"/>
      <c r="K50" s="72">
        <v>12</v>
      </c>
      <c r="L50" s="72"/>
      <c r="M50" s="72">
        <v>17</v>
      </c>
      <c r="N50" s="72"/>
      <c r="O50" s="72">
        <v>0</v>
      </c>
      <c r="P50" s="72"/>
      <c r="Q50" s="72">
        <v>100</v>
      </c>
      <c r="R50" s="73"/>
      <c r="S50" s="74">
        <v>0</v>
      </c>
      <c r="T50" s="69"/>
      <c r="U50" s="74">
        <v>124</v>
      </c>
      <c r="V50" s="69"/>
      <c r="W50" s="74">
        <f>SUM(C50:I50)</f>
        <v>1255</v>
      </c>
      <c r="X50" s="69"/>
      <c r="Y50" s="74">
        <f>SUM(K50:Q50)</f>
        <v>129</v>
      </c>
      <c r="Z50" s="70"/>
    </row>
    <row r="51" spans="1:26" x14ac:dyDescent="0.2">
      <c r="A51" s="64" t="s">
        <v>16</v>
      </c>
      <c r="B51" s="65"/>
      <c r="C51" s="77">
        <v>9</v>
      </c>
      <c r="D51" s="72"/>
      <c r="E51" s="78">
        <v>1</v>
      </c>
      <c r="F51" s="72"/>
      <c r="G51" s="78">
        <v>6</v>
      </c>
      <c r="H51" s="72"/>
      <c r="I51" s="78">
        <v>9</v>
      </c>
      <c r="J51" s="73"/>
      <c r="K51" s="78">
        <v>0</v>
      </c>
      <c r="L51" s="72"/>
      <c r="M51" s="78">
        <v>0</v>
      </c>
      <c r="N51" s="72"/>
      <c r="O51" s="78">
        <v>0</v>
      </c>
      <c r="P51" s="72"/>
      <c r="Q51" s="78">
        <v>0</v>
      </c>
      <c r="R51" s="73"/>
      <c r="S51" s="79">
        <v>36</v>
      </c>
      <c r="T51" s="69"/>
      <c r="U51" s="79">
        <v>0</v>
      </c>
      <c r="V51" s="69"/>
      <c r="W51" s="79">
        <f>SUM(C51:I51)</f>
        <v>25</v>
      </c>
      <c r="X51" s="69"/>
      <c r="Y51" s="79">
        <f>SUM(K51:Q51)</f>
        <v>0</v>
      </c>
      <c r="Z51" s="70"/>
    </row>
    <row r="52" spans="1:26" x14ac:dyDescent="0.2">
      <c r="A52" s="15" t="s">
        <v>7</v>
      </c>
      <c r="B52" s="14"/>
      <c r="C52" s="28">
        <v>141</v>
      </c>
      <c r="D52" s="29"/>
      <c r="E52" s="29">
        <v>117</v>
      </c>
      <c r="F52" s="29"/>
      <c r="G52" s="29">
        <v>1078</v>
      </c>
      <c r="H52" s="29"/>
      <c r="I52" s="29">
        <v>694</v>
      </c>
      <c r="J52" s="56"/>
      <c r="K52" s="29">
        <v>27</v>
      </c>
      <c r="L52" s="29"/>
      <c r="M52" s="29">
        <v>30</v>
      </c>
      <c r="N52" s="29"/>
      <c r="O52" s="29">
        <v>0</v>
      </c>
      <c r="P52" s="29"/>
      <c r="Q52" s="30">
        <v>133</v>
      </c>
      <c r="R52" s="56"/>
      <c r="S52" s="29">
        <v>156</v>
      </c>
      <c r="T52" s="41"/>
      <c r="U52" s="39">
        <v>2024</v>
      </c>
      <c r="V52" s="41"/>
      <c r="W52" s="39">
        <f>SUM(C52:I52)</f>
        <v>2030</v>
      </c>
      <c r="X52" s="41"/>
      <c r="Y52" s="39">
        <f>SUM(K52:Q52)</f>
        <v>190</v>
      </c>
      <c r="Z52" s="7"/>
    </row>
    <row r="53" spans="1:26" x14ac:dyDescent="0.2">
      <c r="J53" s="6"/>
      <c r="S53" s="6"/>
      <c r="T53" s="6"/>
      <c r="U53" s="6"/>
      <c r="V53" s="6"/>
      <c r="W53" s="6"/>
      <c r="X53" s="6"/>
      <c r="Y53" s="6"/>
    </row>
    <row r="55" spans="1:26" x14ac:dyDescent="0.2">
      <c r="A55" s="42"/>
    </row>
    <row r="56" spans="1:26" x14ac:dyDescent="0.2">
      <c r="A56" s="42"/>
    </row>
  </sheetData>
  <mergeCells count="9">
    <mergeCell ref="A1:Y1"/>
    <mergeCell ref="A2:Y2"/>
    <mergeCell ref="A3:Y3"/>
    <mergeCell ref="C8:I8"/>
    <mergeCell ref="C45:I45"/>
    <mergeCell ref="S8:Y8"/>
    <mergeCell ref="S45:Y45"/>
    <mergeCell ref="K8:Q8"/>
    <mergeCell ref="K45:Q45"/>
  </mergeCells>
  <pageMargins left="0.5" right="0.25" top="0.5" bottom="0.75" header="0.25" footer="0.25"/>
  <pageSetup scale="70" orientation="landscape" r:id="rId1"/>
  <headerFooter alignWithMargins="0">
    <oddFooter>&amp;L&amp;F&amp;R&amp;D  &amp;T</oddFooter>
  </headerFooter>
  <ignoredErrors>
    <ignoredError sqref="Y16:Y18 Y38 Y23:Y25 Y26:Y3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4F2CF0ADB82140837C7FEEDD1C6FB2" ma:contentTypeVersion="1" ma:contentTypeDescription="Create a new document." ma:contentTypeScope="" ma:versionID="81588b72c20159c1a65b73046579367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715FDB-3872-4F3C-832C-8512DDA941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EFABB4-04D3-4A4E-B877-7D3046F82F57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C7ACDE-87AA-4FB6-AD34-6084CB5D9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Data</vt:lpstr>
      <vt:lpstr>'Proforma Data'!Print_Area</vt:lpstr>
    </vt:vector>
  </TitlesOfParts>
  <Company>National Oilwell Varco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John.Jensen@nov.com</dc:creator>
  <cp:lastModifiedBy>Jensen, John A</cp:lastModifiedBy>
  <cp:lastPrinted>2018-02-05T20:56:10Z</cp:lastPrinted>
  <dcterms:created xsi:type="dcterms:W3CDTF">2014-06-09T13:02:40Z</dcterms:created>
  <dcterms:modified xsi:type="dcterms:W3CDTF">2018-02-05T21:21:50Z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0x010100834F2CF0ADB82140837C7FEEDD1C6FB2</vt:lpwstr>
  </property>
</Properties>
</file>